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/>
  <mc:AlternateContent xmlns:mc="http://schemas.openxmlformats.org/markup-compatibility/2006">
    <mc:Choice Requires="x15">
      <x15ac:absPath xmlns:x15ac="http://schemas.microsoft.com/office/spreadsheetml/2010/11/ac" url="/Users/jorgegonzalez/Desktop/Unir/"/>
    </mc:Choice>
  </mc:AlternateContent>
  <xr:revisionPtr revIDLastSave="0" documentId="13_ncr:1_{8F723964-7F39-FF4D-A5FE-588C7DDF6465}" xr6:coauthVersionLast="46" xr6:coauthVersionMax="46" xr10:uidLastSave="{00000000-0000-0000-0000-000000000000}"/>
  <bookViews>
    <workbookView xWindow="0" yWindow="500" windowWidth="28800" windowHeight="15800" xr2:uid="{00000000-000D-0000-FFFF-FFFF00000000}"/>
  </bookViews>
  <sheets>
    <sheet name="Video revisar todo" sheetId="24" r:id="rId1"/>
    <sheet name="Web proyecto" sheetId="11" r:id="rId2"/>
    <sheet name="Buyer Persona" sheetId="23" r:id="rId3"/>
    <sheet name="Fuentes tráfico" sheetId="7" r:id="rId4"/>
    <sheet name="Objetivos" sheetId="4" r:id="rId5"/>
    <sheet name="Base de datos" sheetId="25" r:id="rId6"/>
    <sheet name="SEO" sheetId="26" r:id="rId7"/>
    <sheet name="Cuenta explotacion" sheetId="2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25" l="1"/>
  <c r="D11" i="25" s="1"/>
  <c r="D9" i="25"/>
  <c r="E22" i="7"/>
  <c r="F21" i="7"/>
  <c r="F20" i="7"/>
  <c r="F19" i="7"/>
  <c r="F22" i="7" s="1"/>
  <c r="A19" i="20"/>
  <c r="C21" i="4"/>
  <c r="D9" i="7"/>
  <c r="F9" i="7"/>
  <c r="H9" i="7" s="1"/>
  <c r="J9" i="7" s="1"/>
  <c r="H19" i="7"/>
  <c r="A23" i="4"/>
  <c r="D8" i="20"/>
  <c r="D25" i="20"/>
  <c r="C24" i="20"/>
  <c r="D2" i="20"/>
  <c r="D8" i="7"/>
  <c r="D7" i="7"/>
  <c r="F7" i="7" s="1"/>
  <c r="E9" i="7"/>
  <c r="J20" i="7"/>
  <c r="J21" i="7"/>
  <c r="J19" i="7"/>
  <c r="H20" i="7"/>
  <c r="H21" i="7"/>
  <c r="D22" i="7"/>
  <c r="A18" i="4"/>
  <c r="C17" i="7"/>
  <c r="A20" i="4"/>
  <c r="J18" i="7" l="1"/>
  <c r="J16" i="7" s="1"/>
  <c r="J14" i="7" s="1"/>
  <c r="F8" i="7" s="1"/>
  <c r="H7" i="7"/>
  <c r="J7" i="7" s="1"/>
  <c r="H18" i="7"/>
  <c r="H16" i="7" s="1"/>
  <c r="E8" i="7" l="1"/>
  <c r="F6" i="7"/>
  <c r="H6" i="7" s="1"/>
  <c r="J6" i="7" l="1"/>
  <c r="F5" i="7"/>
  <c r="F10" i="7"/>
  <c r="C18" i="4" s="1"/>
  <c r="E18" i="4" s="1"/>
  <c r="D4" i="20" l="1"/>
  <c r="H8" i="7"/>
  <c r="J8" i="7" l="1"/>
  <c r="J10" i="7" s="1"/>
  <c r="H10" i="7"/>
  <c r="G10" i="7" s="1"/>
  <c r="D6" i="20" l="1"/>
  <c r="C19" i="4"/>
  <c r="C23" i="4"/>
  <c r="D10" i="20"/>
  <c r="D7" i="20"/>
  <c r="D17" i="20" s="1"/>
  <c r="C20" i="4"/>
  <c r="D19" i="20" l="1"/>
  <c r="D11" i="20"/>
  <c r="D12" i="20" l="1"/>
  <c r="D13" i="20" s="1"/>
  <c r="D16" i="20" l="1"/>
  <c r="D20" i="20" s="1"/>
  <c r="E6" i="7"/>
  <c r="D6" i="7"/>
  <c r="D5" i="7" s="1"/>
  <c r="D10" i="7" l="1"/>
  <c r="E10" i="7" l="1"/>
  <c r="D5" i="20"/>
  <c r="D24" i="20" s="1"/>
  <c r="D30" i="20" s="1"/>
  <c r="D32" i="20" s="1"/>
  <c r="D33" i="20" s="1"/>
</calcChain>
</file>

<file path=xl/sharedStrings.xml><?xml version="1.0" encoding="utf-8"?>
<sst xmlns="http://schemas.openxmlformats.org/spreadsheetml/2006/main" count="103" uniqueCount="98">
  <si>
    <t>Visitas</t>
  </si>
  <si>
    <t>% conversión</t>
  </si>
  <si>
    <t>OBJETIVOS ECOMMERCE</t>
  </si>
  <si>
    <t>Facturación Online</t>
  </si>
  <si>
    <t>Ratio de conversión</t>
  </si>
  <si>
    <t>Ticket Medio</t>
  </si>
  <si>
    <t>Nº Pedidos</t>
  </si>
  <si>
    <t>Visitas Web</t>
  </si>
  <si>
    <t>BBDD</t>
  </si>
  <si>
    <t>Acciones</t>
  </si>
  <si>
    <t>Comentarios</t>
  </si>
  <si>
    <t>Inv anual</t>
  </si>
  <si>
    <t>Pedido medio</t>
  </si>
  <si>
    <t>CPC</t>
  </si>
  <si>
    <t>SEM</t>
  </si>
  <si>
    <t>Venta</t>
  </si>
  <si>
    <t>Queremos empezar a vender ya (ahora)</t>
  </si>
  <si>
    <t>SEO</t>
  </si>
  <si>
    <t>Campañas de Emailing</t>
  </si>
  <si>
    <t>Número Pedidos</t>
  </si>
  <si>
    <t>Situación inicial digital</t>
  </si>
  <si>
    <t>No SEM</t>
  </si>
  <si>
    <t>500 en base de datos / poco trabajados (básicamente News Letter)</t>
  </si>
  <si>
    <t>Inicial</t>
  </si>
  <si>
    <t>Un wordpress con 1 woocommerce</t>
  </si>
  <si>
    <r>
      <t xml:space="preserve">Tenemos </t>
    </r>
    <r>
      <rPr>
        <b/>
        <sz val="11"/>
        <color theme="1"/>
        <rFont val="Calibri Light"/>
        <family val="2"/>
        <scheme val="major"/>
      </rPr>
      <t>3000 jamones Ibérico</t>
    </r>
    <r>
      <rPr>
        <sz val="11"/>
        <color theme="1"/>
        <rFont val="Calibri Light"/>
        <family val="2"/>
        <scheme val="major"/>
      </rPr>
      <t>s de Bellota parados en hostelería en B2C</t>
    </r>
  </si>
  <si>
    <t>Página Web wordpress - Algo visitas RRSS</t>
  </si>
  <si>
    <t>Facebook + Instagram Ads</t>
  </si>
  <si>
    <t>No RRSS pagadas, un perfil de facebook con 1375 likes :) de una tienda que es la de Navacerrada (no la corporativa)</t>
  </si>
  <si>
    <t>Meter las keywords</t>
  </si>
  <si>
    <t>Base inicial</t>
  </si>
  <si>
    <t>2019 Situación inicial</t>
  </si>
  <si>
    <t>www.patabrava.es</t>
  </si>
  <si>
    <t>Con un pop up de captación</t>
  </si>
  <si>
    <t>12 meses</t>
  </si>
  <si>
    <t>Jamon guijuelo</t>
  </si>
  <si>
    <t>Comprar jamón ibérico</t>
  </si>
  <si>
    <t>Comprar paleta iberica</t>
  </si>
  <si>
    <t>Volumen mensual</t>
  </si>
  <si>
    <t>Cpc</t>
  </si>
  <si>
    <t>Mailchimp</t>
  </si>
  <si>
    <t>Recurrencia</t>
  </si>
  <si>
    <t>Unicamente introducir los valores en rojo</t>
  </si>
  <si>
    <t>Margen</t>
  </si>
  <si>
    <t>Año 2021</t>
  </si>
  <si>
    <t>Coste de tráfico anual calculado</t>
  </si>
  <si>
    <t>Pedidos estimados</t>
  </si>
  <si>
    <t>Pedidos (número)</t>
  </si>
  <si>
    <t>AOV / pedido medio estimado</t>
  </si>
  <si>
    <t>Pedido medio euros con IVA</t>
  </si>
  <si>
    <t>Importe cifra de negocios con IVA</t>
  </si>
  <si>
    <t>Importe neto sin IVA</t>
  </si>
  <si>
    <t xml:space="preserve">Devoluciones </t>
  </si>
  <si>
    <t>Importe neto cifra de negocios sin IVA</t>
  </si>
  <si>
    <t>Costes variables</t>
  </si>
  <si>
    <t>% de margen apróximado</t>
  </si>
  <si>
    <t>Coste del producto / stock</t>
  </si>
  <si>
    <t>Coste en Euros por envío</t>
  </si>
  <si>
    <t>Logística</t>
  </si>
  <si>
    <t>Coste cajas y manipulacion</t>
  </si>
  <si>
    <t>Tarjeta</t>
  </si>
  <si>
    <t>Total costes variables</t>
  </si>
  <si>
    <t>Costes fijos</t>
  </si>
  <si>
    <t>Alquiler costes año</t>
  </si>
  <si>
    <t>Coste almacen</t>
  </si>
  <si>
    <t>Calcular las visitas x el coste para llegar al presupuesto final.</t>
  </si>
  <si>
    <t>Personal Digital</t>
  </si>
  <si>
    <t xml:space="preserve">Coste Herramientas varias </t>
  </si>
  <si>
    <t>Fidelización (mail chimp y demás)</t>
  </si>
  <si>
    <t>Coste desarrollo / mejora plataforma</t>
  </si>
  <si>
    <t>Plataforma online Ecommerce</t>
  </si>
  <si>
    <t>Coste anual Hosting</t>
  </si>
  <si>
    <t>Hosting / dominios</t>
  </si>
  <si>
    <t>Consumibles coste anual</t>
  </si>
  <si>
    <t>Telefono, ADSL, Luz , agua</t>
  </si>
  <si>
    <t>Total Costes fijos</t>
  </si>
  <si>
    <t>Total costes fijos + variables</t>
  </si>
  <si>
    <t>Resultado antes de impuestos (Ebidta)</t>
  </si>
  <si>
    <t>ç</t>
  </si>
  <si>
    <t>Buyer persona</t>
  </si>
  <si>
    <t>Gender</t>
  </si>
  <si>
    <t>Age</t>
  </si>
  <si>
    <t>Patabrava</t>
  </si>
  <si>
    <t>Male</t>
  </si>
  <si>
    <t>Ham Bellota +  200 euros / 3 per year … 1000 euros / year target</t>
  </si>
  <si>
    <t>Objective / Buyern Patters</t>
  </si>
  <si>
    <t>Over 35</t>
  </si>
  <si>
    <t>Tarjeta + Paypal</t>
  </si>
  <si>
    <t>https://www.youtube.com/watch?v=zPTjfLbzuVs</t>
  </si>
  <si>
    <t>Base de datos 12 meses</t>
  </si>
  <si>
    <t>Captación bases de datos</t>
  </si>
  <si>
    <t>POP UP captación</t>
  </si>
  <si>
    <t>Facebook Lead Ads</t>
  </si>
  <si>
    <t>Compradores</t>
  </si>
  <si>
    <t>Totales</t>
  </si>
  <si>
    <t>A 2 euros por lead</t>
  </si>
  <si>
    <t>10% descuento / 40 mes / 1% visitas</t>
  </si>
  <si>
    <t>Pedidos anuales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</si>
</sst>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\ &quot;€&quot;"/>
    <numFmt numFmtId="167" formatCode="_-* #,##0\ &quot;€&quot;_-;\-* #,##0\ &quot;€&quot;_-;_-* &quot;-&quot;??\ &quot;€&quot;_-;_-@_-"/>
    <numFmt numFmtId="168" formatCode="0.0%"/>
    <numFmt numFmtId="169" formatCode="#,##0&quot;    &quot;;\-#,##0&quot;    &quot;;&quot; -&quot;#&quot;    &quot;;@\ "/>
    <numFmt numFmtId="170" formatCode="#,##0.00&quot;    &quot;;\-#,##0.00&quot;    &quot;;&quot; -&quot;#&quot;    &quot;;@\ 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b/>
      <sz val="8"/>
      <color theme="0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b/>
      <u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Arial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9"/>
      <name val="Arial"/>
      <family val="2"/>
    </font>
    <font>
      <b/>
      <sz val="9"/>
      <color rgb="FFFF0000"/>
      <name val="Calibri"/>
      <family val="2"/>
    </font>
    <font>
      <sz val="9"/>
      <color indexed="8"/>
      <name val="Calibri"/>
      <family val="2"/>
    </font>
    <font>
      <sz val="9"/>
      <color indexed="10"/>
      <name val="Calibri"/>
      <family val="2"/>
    </font>
    <font>
      <b/>
      <sz val="9"/>
      <name val="Calibri"/>
      <family val="2"/>
    </font>
    <font>
      <b/>
      <sz val="9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0"/>
        <bgColor indexed="22"/>
      </patternFill>
    </fill>
    <fill>
      <patternFill patternType="solid">
        <fgColor indexed="26"/>
        <bgColor indexed="27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27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/>
  </cellStyleXfs>
  <cellXfs count="103">
    <xf numFmtId="0" fontId="0" fillId="0" borderId="0" xfId="0"/>
    <xf numFmtId="9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3" fillId="0" borderId="0" xfId="0" applyFont="1"/>
    <xf numFmtId="0" fontId="4" fillId="3" borderId="1" xfId="0" applyFont="1" applyFill="1" applyBorder="1"/>
    <xf numFmtId="165" fontId="3" fillId="0" borderId="1" xfId="1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5" fontId="4" fillId="2" borderId="1" xfId="1" applyNumberFormat="1" applyFont="1" applyFill="1" applyBorder="1"/>
    <xf numFmtId="165" fontId="3" fillId="2" borderId="1" xfId="1" applyNumberFormat="1" applyFont="1" applyFill="1" applyBorder="1"/>
    <xf numFmtId="165" fontId="3" fillId="0" borderId="1" xfId="1" applyNumberFormat="1" applyFont="1" applyBorder="1"/>
    <xf numFmtId="0" fontId="3" fillId="2" borderId="1" xfId="0" applyFont="1" applyFill="1" applyBorder="1" applyAlignment="1">
      <alignment horizontal="center"/>
    </xf>
    <xf numFmtId="165" fontId="4" fillId="2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165" fontId="3" fillId="2" borderId="1" xfId="1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4"/>
    <xf numFmtId="0" fontId="3" fillId="0" borderId="1" xfId="0" applyFont="1" applyBorder="1" applyAlignment="1">
      <alignment horizontal="center"/>
    </xf>
    <xf numFmtId="0" fontId="6" fillId="0" borderId="0" xfId="0" applyFont="1"/>
    <xf numFmtId="10" fontId="3" fillId="0" borderId="0" xfId="0" applyNumberFormat="1" applyFont="1" applyAlignment="1">
      <alignment horizontal="center"/>
    </xf>
    <xf numFmtId="0" fontId="7" fillId="4" borderId="1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left"/>
    </xf>
    <xf numFmtId="0" fontId="4" fillId="0" borderId="0" xfId="0" applyFont="1"/>
    <xf numFmtId="0" fontId="9" fillId="0" borderId="0" xfId="0" applyFont="1"/>
    <xf numFmtId="168" fontId="3" fillId="0" borderId="0" xfId="0" applyNumberFormat="1" applyFont="1"/>
    <xf numFmtId="166" fontId="4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165" fontId="0" fillId="0" borderId="0" xfId="1" applyNumberFormat="1" applyFont="1" applyAlignment="1">
      <alignment horizontal="center"/>
    </xf>
    <xf numFmtId="0" fontId="12" fillId="0" borderId="0" xfId="5" applyFont="1" applyAlignment="1">
      <alignment horizontal="center"/>
    </xf>
    <xf numFmtId="0" fontId="13" fillId="0" borderId="0" xfId="5" applyFont="1" applyAlignment="1">
      <alignment horizontal="left"/>
    </xf>
    <xf numFmtId="0" fontId="14" fillId="0" borderId="0" xfId="5" applyFont="1"/>
    <xf numFmtId="0" fontId="15" fillId="0" borderId="0" xfId="0" applyFont="1"/>
    <xf numFmtId="0" fontId="16" fillId="0" borderId="0" xfId="5" applyFont="1" applyAlignment="1">
      <alignment horizontal="left"/>
    </xf>
    <xf numFmtId="9" fontId="12" fillId="0" borderId="0" xfId="5" applyNumberFormat="1" applyFont="1" applyAlignment="1">
      <alignment horizontal="center"/>
    </xf>
    <xf numFmtId="0" fontId="14" fillId="6" borderId="2" xfId="5" applyFont="1" applyFill="1" applyBorder="1" applyAlignment="1">
      <alignment horizontal="center"/>
    </xf>
    <xf numFmtId="0" fontId="14" fillId="7" borderId="3" xfId="5" applyFont="1" applyFill="1" applyBorder="1"/>
    <xf numFmtId="0" fontId="19" fillId="0" borderId="0" xfId="5" applyFont="1" applyAlignment="1">
      <alignment horizontal="left"/>
    </xf>
    <xf numFmtId="0" fontId="13" fillId="0" borderId="0" xfId="5" applyFont="1" applyAlignment="1">
      <alignment horizontal="center"/>
    </xf>
    <xf numFmtId="9" fontId="13" fillId="0" borderId="0" xfId="5" applyNumberFormat="1" applyFont="1" applyAlignment="1">
      <alignment horizontal="center"/>
    </xf>
    <xf numFmtId="0" fontId="14" fillId="0" borderId="3" xfId="5" applyFont="1" applyBorder="1"/>
    <xf numFmtId="169" fontId="13" fillId="0" borderId="3" xfId="1" applyNumberFormat="1" applyFont="1" applyFill="1" applyBorder="1" applyAlignment="1" applyProtection="1">
      <alignment horizontal="center"/>
    </xf>
    <xf numFmtId="9" fontId="20" fillId="0" borderId="0" xfId="5" applyNumberFormat="1" applyFont="1" applyAlignment="1">
      <alignment horizontal="center"/>
    </xf>
    <xf numFmtId="0" fontId="14" fillId="8" borderId="3" xfId="5" applyFont="1" applyFill="1" applyBorder="1"/>
    <xf numFmtId="169" fontId="14" fillId="8" borderId="3" xfId="1" applyNumberFormat="1" applyFont="1" applyFill="1" applyBorder="1" applyAlignment="1" applyProtection="1">
      <alignment horizontal="center"/>
    </xf>
    <xf numFmtId="0" fontId="14" fillId="0" borderId="0" xfId="5" applyFont="1" applyAlignment="1">
      <alignment horizontal="center"/>
    </xf>
    <xf numFmtId="0" fontId="14" fillId="9" borderId="3" xfId="5" applyFont="1" applyFill="1" applyBorder="1"/>
    <xf numFmtId="169" fontId="17" fillId="9" borderId="3" xfId="1" applyNumberFormat="1" applyFont="1" applyFill="1" applyBorder="1" applyAlignment="1" applyProtection="1">
      <alignment horizontal="center"/>
    </xf>
    <xf numFmtId="9" fontId="20" fillId="0" borderId="3" xfId="5" applyNumberFormat="1" applyFont="1" applyBorder="1" applyAlignment="1">
      <alignment horizontal="center"/>
    </xf>
    <xf numFmtId="9" fontId="13" fillId="0" borderId="0" xfId="5" applyNumberFormat="1" applyFont="1" applyAlignment="1">
      <alignment horizontal="left"/>
    </xf>
    <xf numFmtId="169" fontId="17" fillId="0" borderId="3" xfId="1" applyNumberFormat="1" applyFont="1" applyFill="1" applyBorder="1" applyAlignment="1" applyProtection="1">
      <alignment horizontal="center"/>
    </xf>
    <xf numFmtId="0" fontId="20" fillId="0" borderId="3" xfId="5" applyFont="1" applyBorder="1" applyAlignment="1">
      <alignment horizontal="center"/>
    </xf>
    <xf numFmtId="10" fontId="20" fillId="0" borderId="3" xfId="5" applyNumberFormat="1" applyFont="1" applyBorder="1" applyAlignment="1">
      <alignment horizontal="center"/>
    </xf>
    <xf numFmtId="169" fontId="14" fillId="8" borderId="3" xfId="5" applyNumberFormat="1" applyFont="1" applyFill="1" applyBorder="1" applyAlignment="1">
      <alignment horizontal="center"/>
    </xf>
    <xf numFmtId="169" fontId="12" fillId="0" borderId="0" xfId="5" applyNumberFormat="1" applyFont="1" applyAlignment="1">
      <alignment horizontal="center"/>
    </xf>
    <xf numFmtId="0" fontId="12" fillId="9" borderId="3" xfId="5" applyFont="1" applyFill="1" applyBorder="1" applyAlignment="1">
      <alignment horizontal="center"/>
    </xf>
    <xf numFmtId="9" fontId="18" fillId="0" borderId="0" xfId="5" applyNumberFormat="1" applyFont="1" applyAlignment="1">
      <alignment horizontal="center"/>
    </xf>
    <xf numFmtId="169" fontId="19" fillId="7" borderId="3" xfId="1" applyNumberFormat="1" applyFont="1" applyFill="1" applyBorder="1" applyAlignment="1" applyProtection="1">
      <alignment horizontal="center"/>
    </xf>
    <xf numFmtId="0" fontId="15" fillId="0" borderId="0" xfId="0" applyFont="1" applyAlignment="1">
      <alignment horizontal="center"/>
    </xf>
    <xf numFmtId="0" fontId="0" fillId="0" borderId="1" xfId="0" applyBorder="1"/>
    <xf numFmtId="0" fontId="0" fillId="10" borderId="1" xfId="0" applyFill="1" applyBorder="1"/>
    <xf numFmtId="0" fontId="4" fillId="0" borderId="1" xfId="0" applyFont="1" applyBorder="1" applyAlignment="1">
      <alignment horizontal="left"/>
    </xf>
    <xf numFmtId="0" fontId="21" fillId="0" borderId="0" xfId="0" applyFont="1" applyAlignment="1">
      <alignment horizontal="center"/>
    </xf>
    <xf numFmtId="165" fontId="3" fillId="11" borderId="1" xfId="1" applyNumberFormat="1" applyFont="1" applyFill="1" applyBorder="1"/>
    <xf numFmtId="0" fontId="0" fillId="11" borderId="0" xfId="0" applyFill="1" applyAlignment="1">
      <alignment horizontal="center"/>
    </xf>
    <xf numFmtId="164" fontId="3" fillId="11" borderId="1" xfId="1" applyFont="1" applyFill="1" applyBorder="1" applyAlignment="1">
      <alignment horizontal="center"/>
    </xf>
    <xf numFmtId="165" fontId="3" fillId="11" borderId="1" xfId="1" applyNumberFormat="1" applyFont="1" applyFill="1" applyBorder="1" applyAlignment="1">
      <alignment horizontal="center"/>
    </xf>
    <xf numFmtId="2" fontId="0" fillId="11" borderId="0" xfId="0" applyNumberFormat="1" applyFill="1" applyAlignment="1">
      <alignment horizontal="center"/>
    </xf>
    <xf numFmtId="0" fontId="14" fillId="12" borderId="3" xfId="5" applyFont="1" applyFill="1" applyBorder="1"/>
    <xf numFmtId="169" fontId="17" fillId="12" borderId="3" xfId="1" applyNumberFormat="1" applyFont="1" applyFill="1" applyBorder="1" applyAlignment="1" applyProtection="1">
      <alignment horizontal="center"/>
    </xf>
    <xf numFmtId="169" fontId="18" fillId="12" borderId="3" xfId="1" applyNumberFormat="1" applyFont="1" applyFill="1" applyBorder="1" applyAlignment="1" applyProtection="1">
      <alignment horizontal="center"/>
    </xf>
    <xf numFmtId="10" fontId="17" fillId="12" borderId="3" xfId="5" applyNumberFormat="1" applyFont="1" applyFill="1" applyBorder="1" applyAlignment="1">
      <alignment horizontal="center"/>
    </xf>
    <xf numFmtId="169" fontId="13" fillId="12" borderId="3" xfId="1" applyNumberFormat="1" applyFont="1" applyFill="1" applyBorder="1" applyAlignment="1" applyProtection="1">
      <alignment horizontal="center"/>
    </xf>
    <xf numFmtId="170" fontId="13" fillId="12" borderId="3" xfId="1" applyNumberFormat="1" applyFont="1" applyFill="1" applyBorder="1" applyAlignment="1" applyProtection="1">
      <alignment horizontal="center"/>
    </xf>
    <xf numFmtId="169" fontId="19" fillId="12" borderId="3" xfId="1" applyNumberFormat="1" applyFont="1" applyFill="1" applyBorder="1" applyAlignment="1" applyProtection="1">
      <alignment horizontal="center"/>
    </xf>
    <xf numFmtId="0" fontId="14" fillId="11" borderId="3" xfId="5" applyFont="1" applyFill="1" applyBorder="1"/>
    <xf numFmtId="169" fontId="13" fillId="11" borderId="3" xfId="1" applyNumberFormat="1" applyFont="1" applyFill="1" applyBorder="1" applyAlignment="1" applyProtection="1">
      <alignment horizontal="center"/>
    </xf>
    <xf numFmtId="169" fontId="16" fillId="8" borderId="3" xfId="5" applyNumberFormat="1" applyFont="1" applyFill="1" applyBorder="1" applyAlignment="1">
      <alignment horizontal="center"/>
    </xf>
    <xf numFmtId="1" fontId="0" fillId="11" borderId="0" xfId="0" applyNumberFormat="1" applyFill="1" applyAlignment="1">
      <alignment horizontal="center"/>
    </xf>
    <xf numFmtId="10" fontId="3" fillId="11" borderId="1" xfId="2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3" fillId="0" borderId="1" xfId="3" applyNumberFormat="1" applyFont="1" applyBorder="1" applyAlignment="1">
      <alignment horizontal="center"/>
    </xf>
    <xf numFmtId="165" fontId="21" fillId="0" borderId="0" xfId="1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5" fillId="0" borderId="0" xfId="4" applyAlignment="1">
      <alignment horizontal="left" vertical="center" readingOrder="1"/>
    </xf>
    <xf numFmtId="0" fontId="0" fillId="10" borderId="0" xfId="0" applyFill="1"/>
    <xf numFmtId="0" fontId="0" fillId="10" borderId="0" xfId="0" applyFill="1" applyAlignment="1">
      <alignment horizontal="center"/>
    </xf>
    <xf numFmtId="0" fontId="23" fillId="0" borderId="0" xfId="0" applyFont="1"/>
    <xf numFmtId="0" fontId="23" fillId="0" borderId="1" xfId="0" applyFont="1" applyBorder="1"/>
    <xf numFmtId="0" fontId="23" fillId="0" borderId="0" xfId="0" applyFont="1" applyAlignment="1">
      <alignment horizontal="center"/>
    </xf>
    <xf numFmtId="1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4" xfId="0" applyFont="1" applyBorder="1"/>
    <xf numFmtId="1" fontId="24" fillId="0" borderId="4" xfId="0" applyNumberFormat="1" applyFont="1" applyBorder="1" applyAlignment="1">
      <alignment horizontal="center"/>
    </xf>
    <xf numFmtId="0" fontId="25" fillId="0" borderId="0" xfId="0" applyFont="1"/>
  </cellXfs>
  <cellStyles count="6">
    <cellStyle name="Excel Built-in Normal" xfId="5" xr:uid="{23F73991-D674-8D44-B507-A604C7CD3BF4}"/>
    <cellStyle name="Hipervínculo" xfId="4" builtinId="8"/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11</xdr:col>
      <xdr:colOff>635000</xdr:colOff>
      <xdr:row>29</xdr:row>
      <xdr:rowOff>177800</xdr:rowOff>
    </xdr:to>
    <xdr:pic>
      <xdr:nvPicPr>
        <xdr:cNvPr id="2" name="Google Shape;307;g78532141e8_0_4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1651000" y="1333500"/>
          <a:ext cx="8064500" cy="4368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3</xdr:row>
      <xdr:rowOff>6350</xdr:rowOff>
    </xdr:from>
    <xdr:to>
      <xdr:col>16</xdr:col>
      <xdr:colOff>43520</xdr:colOff>
      <xdr:row>39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600" y="577850"/>
          <a:ext cx="11752920" cy="692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752928</xdr:colOff>
      <xdr:row>9</xdr:row>
      <xdr:rowOff>68275</xdr:rowOff>
    </xdr:from>
    <xdr:to>
      <xdr:col>13</xdr:col>
      <xdr:colOff>306614</xdr:colOff>
      <xdr:row>37</xdr:row>
      <xdr:rowOff>143328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928" y="1782775"/>
          <a:ext cx="15138400" cy="5409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24</xdr:row>
      <xdr:rowOff>6196</xdr:rowOff>
    </xdr:from>
    <xdr:to>
      <xdr:col>7</xdr:col>
      <xdr:colOff>308429</xdr:colOff>
      <xdr:row>37</xdr:row>
      <xdr:rowOff>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311" y="4777767"/>
          <a:ext cx="7764689" cy="2470369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23</xdr:row>
      <xdr:rowOff>151916</xdr:rowOff>
    </xdr:from>
    <xdr:to>
      <xdr:col>12</xdr:col>
      <xdr:colOff>662481</xdr:colOff>
      <xdr:row>32</xdr:row>
      <xdr:rowOff>183924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7889" y="4732987"/>
          <a:ext cx="9630949" cy="1746508"/>
        </a:xfrm>
        <a:prstGeom prst="rect">
          <a:avLst/>
        </a:prstGeom>
      </xdr:spPr>
    </xdr:pic>
    <xdr:clientData/>
  </xdr:twoCellAnchor>
  <xdr:twoCellAnchor editAs="oneCell">
    <xdr:from>
      <xdr:col>3</xdr:col>
      <xdr:colOff>1054100</xdr:colOff>
      <xdr:row>38</xdr:row>
      <xdr:rowOff>31750</xdr:rowOff>
    </xdr:from>
    <xdr:to>
      <xdr:col>10</xdr:col>
      <xdr:colOff>1154886</xdr:colOff>
      <xdr:row>48</xdr:row>
      <xdr:rowOff>145798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7700" y="7270750"/>
          <a:ext cx="7250886" cy="20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399142</xdr:colOff>
      <xdr:row>10</xdr:row>
      <xdr:rowOff>22965</xdr:rowOff>
    </xdr:from>
    <xdr:to>
      <xdr:col>11</xdr:col>
      <xdr:colOff>89302</xdr:colOff>
      <xdr:row>29</xdr:row>
      <xdr:rowOff>54428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2642" y="1927965"/>
          <a:ext cx="6720517" cy="3650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491588</xdr:colOff>
      <xdr:row>4</xdr:row>
      <xdr:rowOff>38100</xdr:rowOff>
    </xdr:from>
    <xdr:to>
      <xdr:col>15</xdr:col>
      <xdr:colOff>535618</xdr:colOff>
      <xdr:row>21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8688" y="1104900"/>
          <a:ext cx="8299030" cy="4508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31917</xdr:colOff>
      <xdr:row>23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571500"/>
          <a:ext cx="12414417" cy="394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zPTjfLbzuV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patabrava.e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BEAE6-BAA8-DA49-ADB2-D8E641571A2B}">
  <dimension ref="C5"/>
  <sheetViews>
    <sheetView tabSelected="1" workbookViewId="0">
      <selection activeCell="C5" sqref="C5"/>
    </sheetView>
  </sheetViews>
  <sheetFormatPr baseColWidth="10" defaultRowHeight="15" x14ac:dyDescent="0.2"/>
  <sheetData>
    <row r="5" spans="3:3" x14ac:dyDescent="0.2">
      <c r="C5" s="92" t="s">
        <v>88</v>
      </c>
    </row>
  </sheetData>
  <hyperlinks>
    <hyperlink ref="C5" r:id="rId1" xr:uid="{D1F3A8DE-1611-5140-8CD4-6D3470C4061B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38C88-B867-4F1F-8EA1-AE20075405C5}">
  <dimension ref="C2"/>
  <sheetViews>
    <sheetView topLeftCell="A10" workbookViewId="0">
      <selection activeCell="R31" sqref="R31"/>
    </sheetView>
  </sheetViews>
  <sheetFormatPr baseColWidth="10" defaultRowHeight="15" x14ac:dyDescent="0.2"/>
  <sheetData>
    <row r="2" spans="3:3" x14ac:dyDescent="0.2">
      <c r="C2" s="19" t="s">
        <v>32</v>
      </c>
    </row>
  </sheetData>
  <hyperlinks>
    <hyperlink ref="C2" r:id="rId1" xr:uid="{D6C2CD12-02ED-48A5-B83C-2FE6726B14E5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90B79-634A-3C4C-98EB-F1894351F54A}">
  <dimension ref="A1:C8"/>
  <sheetViews>
    <sheetView zoomScale="140" zoomScaleNormal="140" workbookViewId="0">
      <selection activeCell="C8" sqref="C8"/>
    </sheetView>
  </sheetViews>
  <sheetFormatPr baseColWidth="10" defaultRowHeight="15" x14ac:dyDescent="0.2"/>
  <cols>
    <col min="2" max="2" width="36.5" customWidth="1"/>
    <col min="3" max="3" width="48.83203125" customWidth="1"/>
  </cols>
  <sheetData>
    <row r="1" spans="1:3" x14ac:dyDescent="0.2">
      <c r="A1" t="s">
        <v>78</v>
      </c>
    </row>
    <row r="5" spans="1:3" x14ac:dyDescent="0.2">
      <c r="B5" s="67" t="s">
        <v>79</v>
      </c>
      <c r="C5" s="67" t="s">
        <v>82</v>
      </c>
    </row>
    <row r="6" spans="1:3" x14ac:dyDescent="0.2">
      <c r="B6" s="66" t="s">
        <v>80</v>
      </c>
      <c r="C6" s="66" t="s">
        <v>83</v>
      </c>
    </row>
    <row r="7" spans="1:3" x14ac:dyDescent="0.2">
      <c r="B7" s="66" t="s">
        <v>81</v>
      </c>
      <c r="C7" s="66" t="s">
        <v>86</v>
      </c>
    </row>
    <row r="8" spans="1:3" x14ac:dyDescent="0.2">
      <c r="B8" s="66" t="s">
        <v>85</v>
      </c>
      <c r="C8" s="66" t="s">
        <v>84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1BA3-639F-4367-8ABB-03D98E33D292}">
  <dimension ref="A2:L22"/>
  <sheetViews>
    <sheetView topLeftCell="B2" zoomScale="140" zoomScaleNormal="140" workbookViewId="0">
      <selection activeCell="I18" sqref="I18"/>
    </sheetView>
  </sheetViews>
  <sheetFormatPr baseColWidth="10" defaultRowHeight="15" x14ac:dyDescent="0.2"/>
  <cols>
    <col min="1" max="1" width="12.1640625" style="2" customWidth="1"/>
    <col min="2" max="2" width="18.83203125" style="2" customWidth="1"/>
    <col min="3" max="3" width="25.1640625" customWidth="1"/>
    <col min="4" max="4" width="18.1640625" customWidth="1"/>
    <col min="5" max="5" width="11.5" style="2"/>
    <col min="6" max="6" width="13.5" customWidth="1"/>
    <col min="7" max="7" width="13.33203125" style="2" customWidth="1"/>
    <col min="8" max="8" width="14" style="2" customWidth="1"/>
    <col min="9" max="9" width="12" customWidth="1"/>
    <col min="10" max="10" width="11.33203125" style="2" customWidth="1"/>
    <col min="11" max="11" width="72.83203125" bestFit="1" customWidth="1"/>
  </cols>
  <sheetData>
    <row r="2" spans="1:12" ht="31" x14ac:dyDescent="0.35">
      <c r="B2" s="91" t="s">
        <v>34</v>
      </c>
      <c r="C2" t="s">
        <v>44</v>
      </c>
      <c r="G2"/>
      <c r="H2"/>
    </row>
    <row r="3" spans="1:12" x14ac:dyDescent="0.2">
      <c r="G3"/>
      <c r="H3"/>
    </row>
    <row r="4" spans="1:12" x14ac:dyDescent="0.2">
      <c r="B4" s="25" t="s">
        <v>31</v>
      </c>
      <c r="C4" s="6" t="s">
        <v>9</v>
      </c>
      <c r="D4" s="23" t="s">
        <v>11</v>
      </c>
      <c r="E4" s="23" t="s">
        <v>13</v>
      </c>
      <c r="F4" s="23" t="s">
        <v>0</v>
      </c>
      <c r="G4" s="23" t="s">
        <v>1</v>
      </c>
      <c r="H4" s="23" t="s">
        <v>19</v>
      </c>
      <c r="I4" s="23" t="s">
        <v>12</v>
      </c>
      <c r="J4" s="23" t="s">
        <v>15</v>
      </c>
      <c r="K4" s="6" t="s">
        <v>10</v>
      </c>
      <c r="L4" s="7"/>
    </row>
    <row r="5" spans="1:12" x14ac:dyDescent="0.2">
      <c r="B5" s="14" t="s">
        <v>30</v>
      </c>
      <c r="C5" s="14"/>
      <c r="D5" s="15">
        <f>SUM(D6:D9)</f>
        <v>22008</v>
      </c>
      <c r="E5" s="14"/>
      <c r="F5" s="11">
        <f>+SUM(F6:F9)</f>
        <v>67560</v>
      </c>
      <c r="G5" s="15"/>
      <c r="H5" s="15"/>
      <c r="I5" s="11"/>
      <c r="J5" s="15"/>
      <c r="K5" s="12"/>
      <c r="L5" s="7"/>
    </row>
    <row r="6" spans="1:12" x14ac:dyDescent="0.2">
      <c r="A6" s="24"/>
      <c r="B6" s="20">
        <v>0</v>
      </c>
      <c r="C6" s="68" t="s">
        <v>14</v>
      </c>
      <c r="D6" s="73">
        <f>+F6*E6</f>
        <v>4752</v>
      </c>
      <c r="E6" s="72">
        <f>+E22</f>
        <v>0.23684210526315788</v>
      </c>
      <c r="F6" s="70">
        <f>+H16</f>
        <v>20064</v>
      </c>
      <c r="G6" s="86">
        <v>0.01</v>
      </c>
      <c r="H6" s="9">
        <f>+F6*G6</f>
        <v>200.64000000000001</v>
      </c>
      <c r="I6" s="13">
        <v>179</v>
      </c>
      <c r="J6" s="89">
        <f>+H6*I6</f>
        <v>35914.560000000005</v>
      </c>
      <c r="K6" s="13"/>
      <c r="L6" s="7"/>
    </row>
    <row r="7" spans="1:12" x14ac:dyDescent="0.2">
      <c r="A7" s="24"/>
      <c r="B7" s="20">
        <v>200</v>
      </c>
      <c r="C7" s="26" t="s">
        <v>27</v>
      </c>
      <c r="D7" s="73">
        <f>150*12</f>
        <v>1800</v>
      </c>
      <c r="E7" s="72">
        <v>0.12</v>
      </c>
      <c r="F7" s="70">
        <f>+D7/E7</f>
        <v>15000</v>
      </c>
      <c r="G7" s="86">
        <v>1E-3</v>
      </c>
      <c r="H7" s="9">
        <f>+F7*G7</f>
        <v>15</v>
      </c>
      <c r="I7" s="13">
        <v>179</v>
      </c>
      <c r="J7" s="89">
        <f>+H7*I7</f>
        <v>2685</v>
      </c>
      <c r="K7" s="13"/>
      <c r="L7" s="7"/>
    </row>
    <row r="8" spans="1:12" x14ac:dyDescent="0.2">
      <c r="A8" s="24"/>
      <c r="B8" s="20">
        <v>3000</v>
      </c>
      <c r="C8" s="16" t="s">
        <v>17</v>
      </c>
      <c r="D8" s="73">
        <f>2*4*24*12+1000*12</f>
        <v>14304</v>
      </c>
      <c r="E8" s="72">
        <f>+D8/F8</f>
        <v>0.47527910685805425</v>
      </c>
      <c r="F8" s="70">
        <f>+J14</f>
        <v>30096</v>
      </c>
      <c r="G8" s="86">
        <v>0.01</v>
      </c>
      <c r="H8" s="9">
        <f>+F8*G8</f>
        <v>300.95999999999998</v>
      </c>
      <c r="I8" s="13">
        <v>179</v>
      </c>
      <c r="J8" s="89">
        <f t="shared" ref="J8" si="0">+H8*I8</f>
        <v>53871.839999999997</v>
      </c>
      <c r="K8" s="13"/>
      <c r="L8" s="7"/>
    </row>
    <row r="9" spans="1:12" x14ac:dyDescent="0.2">
      <c r="B9" s="20">
        <v>187</v>
      </c>
      <c r="C9" s="68" t="s">
        <v>18</v>
      </c>
      <c r="D9" s="73">
        <f>24*2*24</f>
        <v>1152</v>
      </c>
      <c r="E9" s="72">
        <f>+D9/F9</f>
        <v>0.48</v>
      </c>
      <c r="F9" s="70">
        <f>2000*2*12*5%</f>
        <v>2400</v>
      </c>
      <c r="G9" s="86">
        <v>0.03</v>
      </c>
      <c r="H9" s="9">
        <f>+F9*G9</f>
        <v>72</v>
      </c>
      <c r="I9" s="13">
        <v>179</v>
      </c>
      <c r="J9" s="89">
        <f t="shared" ref="J9" si="1">+H9*I9</f>
        <v>12888</v>
      </c>
      <c r="K9" s="13"/>
      <c r="L9" s="7"/>
    </row>
    <row r="10" spans="1:12" x14ac:dyDescent="0.2">
      <c r="D10" s="3">
        <f>+SUM(D6:D9)</f>
        <v>22008</v>
      </c>
      <c r="E10" s="32">
        <f>+D10/F10</f>
        <v>0.32575488454706925</v>
      </c>
      <c r="F10" s="3">
        <f>+SUM(F6:F9)</f>
        <v>67560</v>
      </c>
      <c r="G10" s="87">
        <f>+H10/F10</f>
        <v>8.7122557726465374E-3</v>
      </c>
      <c r="H10" s="4">
        <f>+SUM(H6:H9)</f>
        <v>588.6</v>
      </c>
      <c r="I10" s="3"/>
      <c r="J10" s="4">
        <f t="shared" ref="J10" si="2">+SUM(J6:J9)</f>
        <v>105359.4</v>
      </c>
    </row>
    <row r="11" spans="1:12" x14ac:dyDescent="0.2">
      <c r="G11" s="88">
        <v>4.0000000000000001E-3</v>
      </c>
    </row>
    <row r="12" spans="1:12" x14ac:dyDescent="0.2">
      <c r="D12" s="93" t="s">
        <v>89</v>
      </c>
      <c r="E12" s="94">
        <v>2000</v>
      </c>
      <c r="F12" t="s">
        <v>40</v>
      </c>
      <c r="H12" s="24"/>
    </row>
    <row r="14" spans="1:12" x14ac:dyDescent="0.2">
      <c r="D14">
        <v>300</v>
      </c>
      <c r="J14" s="71">
        <f>+J16*J15</f>
        <v>30096</v>
      </c>
    </row>
    <row r="15" spans="1:12" x14ac:dyDescent="0.2">
      <c r="C15">
        <v>30000</v>
      </c>
      <c r="J15" s="2">
        <v>3</v>
      </c>
    </row>
    <row r="16" spans="1:12" x14ac:dyDescent="0.2">
      <c r="C16" s="1">
        <v>0.05</v>
      </c>
      <c r="G16"/>
      <c r="H16" s="35">
        <f>+H18*H17</f>
        <v>20064</v>
      </c>
      <c r="J16" s="90">
        <f>+J18*J17</f>
        <v>10032</v>
      </c>
    </row>
    <row r="17" spans="2:10" x14ac:dyDescent="0.2">
      <c r="C17">
        <f>+C15*C16</f>
        <v>1500</v>
      </c>
      <c r="G17"/>
      <c r="H17" s="2">
        <v>12</v>
      </c>
      <c r="I17" s="34"/>
      <c r="J17" s="2">
        <v>12</v>
      </c>
    </row>
    <row r="18" spans="2:10" x14ac:dyDescent="0.2">
      <c r="C18" t="s">
        <v>29</v>
      </c>
      <c r="D18" t="s">
        <v>38</v>
      </c>
      <c r="E18" s="2" t="s">
        <v>39</v>
      </c>
      <c r="G18" s="94" t="s">
        <v>14</v>
      </c>
      <c r="H18" s="69">
        <f>+SUM(H19:H21)</f>
        <v>1672</v>
      </c>
      <c r="I18" s="71" t="s">
        <v>17</v>
      </c>
      <c r="J18" s="69">
        <f>+SUM(J19:J21)</f>
        <v>836</v>
      </c>
    </row>
    <row r="19" spans="2:10" x14ac:dyDescent="0.2">
      <c r="B19" s="2">
        <v>1</v>
      </c>
      <c r="C19" t="s">
        <v>35</v>
      </c>
      <c r="D19" s="2">
        <v>5000</v>
      </c>
      <c r="E19" s="2">
        <v>0.15</v>
      </c>
      <c r="F19">
        <f>+D19*E19</f>
        <v>750</v>
      </c>
      <c r="G19" s="33">
        <v>0.2</v>
      </c>
      <c r="H19" s="2">
        <f>+D19*G19</f>
        <v>1000</v>
      </c>
      <c r="I19" s="33">
        <v>0.1</v>
      </c>
      <c r="J19" s="2">
        <f>+D19*I19</f>
        <v>500</v>
      </c>
    </row>
    <row r="20" spans="2:10" x14ac:dyDescent="0.2">
      <c r="B20" s="2">
        <v>2</v>
      </c>
      <c r="C20" t="s">
        <v>36</v>
      </c>
      <c r="D20" s="2">
        <v>3000</v>
      </c>
      <c r="E20" s="2">
        <v>0.38</v>
      </c>
      <c r="F20">
        <f>+D20*E20</f>
        <v>1140</v>
      </c>
      <c r="G20" s="33">
        <v>0.2</v>
      </c>
      <c r="H20" s="2">
        <f>+D20*G20</f>
        <v>600</v>
      </c>
      <c r="I20" s="33">
        <v>0.1</v>
      </c>
      <c r="J20" s="2">
        <f>+D20*I20</f>
        <v>300</v>
      </c>
    </row>
    <row r="21" spans="2:10" x14ac:dyDescent="0.2">
      <c r="B21" s="2">
        <v>3</v>
      </c>
      <c r="C21" t="s">
        <v>37</v>
      </c>
      <c r="D21" s="2">
        <v>360</v>
      </c>
      <c r="E21" s="2">
        <v>0.25</v>
      </c>
      <c r="F21">
        <f>+D21*E21</f>
        <v>90</v>
      </c>
      <c r="G21" s="33">
        <v>0.2</v>
      </c>
      <c r="H21" s="2">
        <f>+D21*G21</f>
        <v>72</v>
      </c>
      <c r="I21" s="33">
        <v>0.1</v>
      </c>
      <c r="J21" s="2">
        <f>+D21*I21</f>
        <v>36</v>
      </c>
    </row>
    <row r="22" spans="2:10" x14ac:dyDescent="0.2">
      <c r="D22" s="71">
        <f>+SUM(D19:D21)</f>
        <v>8360</v>
      </c>
      <c r="E22" s="74">
        <f>+F22/D22</f>
        <v>0.23684210526315788</v>
      </c>
      <c r="F22" s="85">
        <f>+SUM(F19:F21)</f>
        <v>1980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25"/>
  <sheetViews>
    <sheetView topLeftCell="A6" zoomScale="140" zoomScaleNormal="140" workbookViewId="0">
      <selection activeCell="C21" sqref="C21"/>
    </sheetView>
  </sheetViews>
  <sheetFormatPr baseColWidth="10" defaultColWidth="11.5" defaultRowHeight="15" x14ac:dyDescent="0.2"/>
  <cols>
    <col min="1" max="1" width="14.1640625" style="10" customWidth="1"/>
    <col min="2" max="2" width="27.5" style="7" customWidth="1"/>
    <col min="3" max="3" width="19.83203125" style="10" customWidth="1"/>
    <col min="4" max="4" width="22.6640625" style="7" customWidth="1"/>
    <col min="5" max="5" width="22.5" style="10" customWidth="1"/>
    <col min="6" max="6" width="10.1640625" style="10" customWidth="1"/>
    <col min="7" max="7" width="13.5" style="10" customWidth="1"/>
    <col min="8" max="8" width="11.5" style="10"/>
    <col min="9" max="16384" width="11.5" style="7"/>
  </cols>
  <sheetData>
    <row r="2" spans="1:4" x14ac:dyDescent="0.2">
      <c r="B2" s="21" t="s">
        <v>16</v>
      </c>
    </row>
    <row r="3" spans="1:4" x14ac:dyDescent="0.2">
      <c r="B3" s="7" t="s">
        <v>25</v>
      </c>
    </row>
    <row r="4" spans="1:4" x14ac:dyDescent="0.2">
      <c r="C4" s="18"/>
    </row>
    <row r="5" spans="1:4" x14ac:dyDescent="0.2">
      <c r="B5" s="21" t="s">
        <v>20</v>
      </c>
    </row>
    <row r="6" spans="1:4" x14ac:dyDescent="0.2">
      <c r="B6" s="7" t="s">
        <v>24</v>
      </c>
    </row>
    <row r="7" spans="1:4" x14ac:dyDescent="0.2">
      <c r="B7" s="7" t="s">
        <v>26</v>
      </c>
    </row>
    <row r="8" spans="1:4" x14ac:dyDescent="0.2">
      <c r="B8" s="27" t="s">
        <v>21</v>
      </c>
    </row>
    <row r="9" spans="1:4" x14ac:dyDescent="0.2">
      <c r="B9" s="27" t="s">
        <v>28</v>
      </c>
    </row>
    <row r="10" spans="1:4" x14ac:dyDescent="0.2">
      <c r="B10" s="28" t="s">
        <v>22</v>
      </c>
    </row>
    <row r="14" spans="1:4" x14ac:dyDescent="0.2">
      <c r="D14" s="10"/>
    </row>
    <row r="16" spans="1:4" x14ac:dyDescent="0.2">
      <c r="A16" s="10" t="s">
        <v>23</v>
      </c>
    </row>
    <row r="17" spans="1:5" x14ac:dyDescent="0.2">
      <c r="B17" s="5" t="s">
        <v>2</v>
      </c>
      <c r="C17" s="6">
        <v>2021</v>
      </c>
    </row>
    <row r="18" spans="1:5" x14ac:dyDescent="0.2">
      <c r="A18" s="10">
        <f>250*12</f>
        <v>3000</v>
      </c>
      <c r="B18" s="8" t="s">
        <v>7</v>
      </c>
      <c r="C18" s="9">
        <f>+'Fuentes tráfico'!F10</f>
        <v>67560</v>
      </c>
      <c r="D18" s="29">
        <v>0.01</v>
      </c>
      <c r="E18" s="10">
        <f>+C18*D18</f>
        <v>675.6</v>
      </c>
    </row>
    <row r="19" spans="1:5" x14ac:dyDescent="0.2">
      <c r="A19" s="22">
        <v>2E-3</v>
      </c>
      <c r="B19" s="8" t="s">
        <v>4</v>
      </c>
      <c r="C19" s="31">
        <f>+'Fuentes tráfico'!G10</f>
        <v>8.7122557726465374E-3</v>
      </c>
    </row>
    <row r="20" spans="1:5" x14ac:dyDescent="0.2">
      <c r="A20" s="10">
        <f>+A18*A19</f>
        <v>6</v>
      </c>
      <c r="B20" s="8" t="s">
        <v>6</v>
      </c>
      <c r="C20" s="17">
        <f>+'Fuentes tráfico'!H10</f>
        <v>588.6</v>
      </c>
    </row>
    <row r="21" spans="1:5" x14ac:dyDescent="0.2">
      <c r="A21" s="10">
        <v>99</v>
      </c>
      <c r="B21" s="8" t="s">
        <v>5</v>
      </c>
      <c r="C21" s="30">
        <f>+'Fuentes tráfico'!I6</f>
        <v>179</v>
      </c>
    </row>
    <row r="23" spans="1:5" x14ac:dyDescent="0.2">
      <c r="A23" s="10">
        <f>+A20*A21</f>
        <v>594</v>
      </c>
      <c r="B23" s="8" t="s">
        <v>3</v>
      </c>
      <c r="C23" s="17">
        <f>+'Fuentes tráfico'!J10</f>
        <v>105359.4</v>
      </c>
    </row>
    <row r="25" spans="1:5" x14ac:dyDescent="0.2">
      <c r="A25" s="10">
        <v>178</v>
      </c>
      <c r="B25" s="8" t="s">
        <v>8</v>
      </c>
      <c r="C25" s="9">
        <v>2000</v>
      </c>
      <c r="D25" s="7" t="s">
        <v>33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2C0A-E914-324E-9EBF-58A21CB16D9F}">
  <dimension ref="C6:E11"/>
  <sheetViews>
    <sheetView workbookViewId="0">
      <selection activeCell="E5" sqref="E5"/>
    </sheetView>
  </sheetViews>
  <sheetFormatPr baseColWidth="10" defaultRowHeight="21" x14ac:dyDescent="0.25"/>
  <cols>
    <col min="1" max="2" width="10.83203125" style="95"/>
    <col min="3" max="3" width="31.1640625" style="95" customWidth="1"/>
    <col min="4" max="4" width="14.1640625" style="97" customWidth="1"/>
    <col min="5" max="5" width="45.1640625" style="95" customWidth="1"/>
    <col min="6" max="16384" width="10.83203125" style="95"/>
  </cols>
  <sheetData>
    <row r="6" spans="3:5" x14ac:dyDescent="0.25">
      <c r="C6" s="102" t="s">
        <v>90</v>
      </c>
    </row>
    <row r="7" spans="3:5" x14ac:dyDescent="0.25">
      <c r="D7" s="97">
        <v>2021</v>
      </c>
    </row>
    <row r="8" spans="3:5" x14ac:dyDescent="0.25">
      <c r="C8" s="96" t="s">
        <v>91</v>
      </c>
      <c r="D8" s="98">
        <f>+'Fuentes tráfico'!F10*0.01</f>
        <v>675.6</v>
      </c>
      <c r="E8" s="96" t="s">
        <v>96</v>
      </c>
    </row>
    <row r="9" spans="3:5" x14ac:dyDescent="0.25">
      <c r="C9" s="96" t="s">
        <v>92</v>
      </c>
      <c r="D9" s="99">
        <f>40*12</f>
        <v>480</v>
      </c>
      <c r="E9" s="96" t="s">
        <v>95</v>
      </c>
    </row>
    <row r="10" spans="3:5" x14ac:dyDescent="0.25">
      <c r="C10" s="96" t="s">
        <v>93</v>
      </c>
      <c r="D10" s="99">
        <v>600</v>
      </c>
      <c r="E10" s="96" t="s">
        <v>97</v>
      </c>
    </row>
    <row r="11" spans="3:5" x14ac:dyDescent="0.25">
      <c r="C11" s="100" t="s">
        <v>94</v>
      </c>
      <c r="D11" s="101">
        <f>+SUM(D8:D10)</f>
        <v>1755.6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23A1-F59C-2E4A-BA78-275FF3700A4E}">
  <dimension ref="A1"/>
  <sheetViews>
    <sheetView workbookViewId="0">
      <selection activeCell="R20" sqref="R20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294CC-A9D9-A441-B620-C3BBB504A20C}">
  <dimension ref="A1:D37"/>
  <sheetViews>
    <sheetView zoomScale="150" zoomScaleNormal="150" workbookViewId="0">
      <selection activeCell="F3" sqref="F3"/>
    </sheetView>
  </sheetViews>
  <sheetFormatPr baseColWidth="10" defaultColWidth="11.5" defaultRowHeight="12" x14ac:dyDescent="0.15"/>
  <cols>
    <col min="1" max="1" width="18.83203125" style="39" customWidth="1"/>
    <col min="2" max="2" width="34" style="39" customWidth="1"/>
    <col min="3" max="3" width="29.33203125" style="39" customWidth="1"/>
    <col min="4" max="4" width="12" style="65" customWidth="1"/>
    <col min="5" max="254" width="11.5" style="39"/>
    <col min="255" max="255" width="18.83203125" style="39" customWidth="1"/>
    <col min="256" max="256" width="34" style="39" customWidth="1"/>
    <col min="257" max="257" width="29.33203125" style="39" customWidth="1"/>
    <col min="258" max="258" width="12" style="39" customWidth="1"/>
    <col min="259" max="510" width="11.5" style="39"/>
    <col min="511" max="511" width="18.83203125" style="39" customWidth="1"/>
    <col min="512" max="512" width="34" style="39" customWidth="1"/>
    <col min="513" max="513" width="29.33203125" style="39" customWidth="1"/>
    <col min="514" max="514" width="12" style="39" customWidth="1"/>
    <col min="515" max="766" width="11.5" style="39"/>
    <col min="767" max="767" width="18.83203125" style="39" customWidth="1"/>
    <col min="768" max="768" width="34" style="39" customWidth="1"/>
    <col min="769" max="769" width="29.33203125" style="39" customWidth="1"/>
    <col min="770" max="770" width="12" style="39" customWidth="1"/>
    <col min="771" max="1022" width="11.5" style="39"/>
    <col min="1023" max="1023" width="18.83203125" style="39" customWidth="1"/>
    <col min="1024" max="1024" width="34" style="39" customWidth="1"/>
    <col min="1025" max="1025" width="29.33203125" style="39" customWidth="1"/>
    <col min="1026" max="1026" width="12" style="39" customWidth="1"/>
    <col min="1027" max="1278" width="11.5" style="39"/>
    <col min="1279" max="1279" width="18.83203125" style="39" customWidth="1"/>
    <col min="1280" max="1280" width="34" style="39" customWidth="1"/>
    <col min="1281" max="1281" width="29.33203125" style="39" customWidth="1"/>
    <col min="1282" max="1282" width="12" style="39" customWidth="1"/>
    <col min="1283" max="1534" width="11.5" style="39"/>
    <col min="1535" max="1535" width="18.83203125" style="39" customWidth="1"/>
    <col min="1536" max="1536" width="34" style="39" customWidth="1"/>
    <col min="1537" max="1537" width="29.33203125" style="39" customWidth="1"/>
    <col min="1538" max="1538" width="12" style="39" customWidth="1"/>
    <col min="1539" max="1790" width="11.5" style="39"/>
    <col min="1791" max="1791" width="18.83203125" style="39" customWidth="1"/>
    <col min="1792" max="1792" width="34" style="39" customWidth="1"/>
    <col min="1793" max="1793" width="29.33203125" style="39" customWidth="1"/>
    <col min="1794" max="1794" width="12" style="39" customWidth="1"/>
    <col min="1795" max="2046" width="11.5" style="39"/>
    <col min="2047" max="2047" width="18.83203125" style="39" customWidth="1"/>
    <col min="2048" max="2048" width="34" style="39" customWidth="1"/>
    <col min="2049" max="2049" width="29.33203125" style="39" customWidth="1"/>
    <col min="2050" max="2050" width="12" style="39" customWidth="1"/>
    <col min="2051" max="2302" width="11.5" style="39"/>
    <col min="2303" max="2303" width="18.83203125" style="39" customWidth="1"/>
    <col min="2304" max="2304" width="34" style="39" customWidth="1"/>
    <col min="2305" max="2305" width="29.33203125" style="39" customWidth="1"/>
    <col min="2306" max="2306" width="12" style="39" customWidth="1"/>
    <col min="2307" max="2558" width="11.5" style="39"/>
    <col min="2559" max="2559" width="18.83203125" style="39" customWidth="1"/>
    <col min="2560" max="2560" width="34" style="39" customWidth="1"/>
    <col min="2561" max="2561" width="29.33203125" style="39" customWidth="1"/>
    <col min="2562" max="2562" width="12" style="39" customWidth="1"/>
    <col min="2563" max="2814" width="11.5" style="39"/>
    <col min="2815" max="2815" width="18.83203125" style="39" customWidth="1"/>
    <col min="2816" max="2816" width="34" style="39" customWidth="1"/>
    <col min="2817" max="2817" width="29.33203125" style="39" customWidth="1"/>
    <col min="2818" max="2818" width="12" style="39" customWidth="1"/>
    <col min="2819" max="3070" width="11.5" style="39"/>
    <col min="3071" max="3071" width="18.83203125" style="39" customWidth="1"/>
    <col min="3072" max="3072" width="34" style="39" customWidth="1"/>
    <col min="3073" max="3073" width="29.33203125" style="39" customWidth="1"/>
    <col min="3074" max="3074" width="12" style="39" customWidth="1"/>
    <col min="3075" max="3326" width="11.5" style="39"/>
    <col min="3327" max="3327" width="18.83203125" style="39" customWidth="1"/>
    <col min="3328" max="3328" width="34" style="39" customWidth="1"/>
    <col min="3329" max="3329" width="29.33203125" style="39" customWidth="1"/>
    <col min="3330" max="3330" width="12" style="39" customWidth="1"/>
    <col min="3331" max="3582" width="11.5" style="39"/>
    <col min="3583" max="3583" width="18.83203125" style="39" customWidth="1"/>
    <col min="3584" max="3584" width="34" style="39" customWidth="1"/>
    <col min="3585" max="3585" width="29.33203125" style="39" customWidth="1"/>
    <col min="3586" max="3586" width="12" style="39" customWidth="1"/>
    <col min="3587" max="3838" width="11.5" style="39"/>
    <col min="3839" max="3839" width="18.83203125" style="39" customWidth="1"/>
    <col min="3840" max="3840" width="34" style="39" customWidth="1"/>
    <col min="3841" max="3841" width="29.33203125" style="39" customWidth="1"/>
    <col min="3842" max="3842" width="12" style="39" customWidth="1"/>
    <col min="3843" max="4094" width="11.5" style="39"/>
    <col min="4095" max="4095" width="18.83203125" style="39" customWidth="1"/>
    <col min="4096" max="4096" width="34" style="39" customWidth="1"/>
    <col min="4097" max="4097" width="29.33203125" style="39" customWidth="1"/>
    <col min="4098" max="4098" width="12" style="39" customWidth="1"/>
    <col min="4099" max="4350" width="11.5" style="39"/>
    <col min="4351" max="4351" width="18.83203125" style="39" customWidth="1"/>
    <col min="4352" max="4352" width="34" style="39" customWidth="1"/>
    <col min="4353" max="4353" width="29.33203125" style="39" customWidth="1"/>
    <col min="4354" max="4354" width="12" style="39" customWidth="1"/>
    <col min="4355" max="4606" width="11.5" style="39"/>
    <col min="4607" max="4607" width="18.83203125" style="39" customWidth="1"/>
    <col min="4608" max="4608" width="34" style="39" customWidth="1"/>
    <col min="4609" max="4609" width="29.33203125" style="39" customWidth="1"/>
    <col min="4610" max="4610" width="12" style="39" customWidth="1"/>
    <col min="4611" max="4862" width="11.5" style="39"/>
    <col min="4863" max="4863" width="18.83203125" style="39" customWidth="1"/>
    <col min="4864" max="4864" width="34" style="39" customWidth="1"/>
    <col min="4865" max="4865" width="29.33203125" style="39" customWidth="1"/>
    <col min="4866" max="4866" width="12" style="39" customWidth="1"/>
    <col min="4867" max="5118" width="11.5" style="39"/>
    <col min="5119" max="5119" width="18.83203125" style="39" customWidth="1"/>
    <col min="5120" max="5120" width="34" style="39" customWidth="1"/>
    <col min="5121" max="5121" width="29.33203125" style="39" customWidth="1"/>
    <col min="5122" max="5122" width="12" style="39" customWidth="1"/>
    <col min="5123" max="5374" width="11.5" style="39"/>
    <col min="5375" max="5375" width="18.83203125" style="39" customWidth="1"/>
    <col min="5376" max="5376" width="34" style="39" customWidth="1"/>
    <col min="5377" max="5377" width="29.33203125" style="39" customWidth="1"/>
    <col min="5378" max="5378" width="12" style="39" customWidth="1"/>
    <col min="5379" max="5630" width="11.5" style="39"/>
    <col min="5631" max="5631" width="18.83203125" style="39" customWidth="1"/>
    <col min="5632" max="5632" width="34" style="39" customWidth="1"/>
    <col min="5633" max="5633" width="29.33203125" style="39" customWidth="1"/>
    <col min="5634" max="5634" width="12" style="39" customWidth="1"/>
    <col min="5635" max="5886" width="11.5" style="39"/>
    <col min="5887" max="5887" width="18.83203125" style="39" customWidth="1"/>
    <col min="5888" max="5888" width="34" style="39" customWidth="1"/>
    <col min="5889" max="5889" width="29.33203125" style="39" customWidth="1"/>
    <col min="5890" max="5890" width="12" style="39" customWidth="1"/>
    <col min="5891" max="6142" width="11.5" style="39"/>
    <col min="6143" max="6143" width="18.83203125" style="39" customWidth="1"/>
    <col min="6144" max="6144" width="34" style="39" customWidth="1"/>
    <col min="6145" max="6145" width="29.33203125" style="39" customWidth="1"/>
    <col min="6146" max="6146" width="12" style="39" customWidth="1"/>
    <col min="6147" max="6398" width="11.5" style="39"/>
    <col min="6399" max="6399" width="18.83203125" style="39" customWidth="1"/>
    <col min="6400" max="6400" width="34" style="39" customWidth="1"/>
    <col min="6401" max="6401" width="29.33203125" style="39" customWidth="1"/>
    <col min="6402" max="6402" width="12" style="39" customWidth="1"/>
    <col min="6403" max="6654" width="11.5" style="39"/>
    <col min="6655" max="6655" width="18.83203125" style="39" customWidth="1"/>
    <col min="6656" max="6656" width="34" style="39" customWidth="1"/>
    <col min="6657" max="6657" width="29.33203125" style="39" customWidth="1"/>
    <col min="6658" max="6658" width="12" style="39" customWidth="1"/>
    <col min="6659" max="6910" width="11.5" style="39"/>
    <col min="6911" max="6911" width="18.83203125" style="39" customWidth="1"/>
    <col min="6912" max="6912" width="34" style="39" customWidth="1"/>
    <col min="6913" max="6913" width="29.33203125" style="39" customWidth="1"/>
    <col min="6914" max="6914" width="12" style="39" customWidth="1"/>
    <col min="6915" max="7166" width="11.5" style="39"/>
    <col min="7167" max="7167" width="18.83203125" style="39" customWidth="1"/>
    <col min="7168" max="7168" width="34" style="39" customWidth="1"/>
    <col min="7169" max="7169" width="29.33203125" style="39" customWidth="1"/>
    <col min="7170" max="7170" width="12" style="39" customWidth="1"/>
    <col min="7171" max="7422" width="11.5" style="39"/>
    <col min="7423" max="7423" width="18.83203125" style="39" customWidth="1"/>
    <col min="7424" max="7424" width="34" style="39" customWidth="1"/>
    <col min="7425" max="7425" width="29.33203125" style="39" customWidth="1"/>
    <col min="7426" max="7426" width="12" style="39" customWidth="1"/>
    <col min="7427" max="7678" width="11.5" style="39"/>
    <col min="7679" max="7679" width="18.83203125" style="39" customWidth="1"/>
    <col min="7680" max="7680" width="34" style="39" customWidth="1"/>
    <col min="7681" max="7681" width="29.33203125" style="39" customWidth="1"/>
    <col min="7682" max="7682" width="12" style="39" customWidth="1"/>
    <col min="7683" max="7934" width="11.5" style="39"/>
    <col min="7935" max="7935" width="18.83203125" style="39" customWidth="1"/>
    <col min="7936" max="7936" width="34" style="39" customWidth="1"/>
    <col min="7937" max="7937" width="29.33203125" style="39" customWidth="1"/>
    <col min="7938" max="7938" width="12" style="39" customWidth="1"/>
    <col min="7939" max="8190" width="11.5" style="39"/>
    <col min="8191" max="8191" width="18.83203125" style="39" customWidth="1"/>
    <col min="8192" max="8192" width="34" style="39" customWidth="1"/>
    <col min="8193" max="8193" width="29.33203125" style="39" customWidth="1"/>
    <col min="8194" max="8194" width="12" style="39" customWidth="1"/>
    <col min="8195" max="8446" width="11.5" style="39"/>
    <col min="8447" max="8447" width="18.83203125" style="39" customWidth="1"/>
    <col min="8448" max="8448" width="34" style="39" customWidth="1"/>
    <col min="8449" max="8449" width="29.33203125" style="39" customWidth="1"/>
    <col min="8450" max="8450" width="12" style="39" customWidth="1"/>
    <col min="8451" max="8702" width="11.5" style="39"/>
    <col min="8703" max="8703" width="18.83203125" style="39" customWidth="1"/>
    <col min="8704" max="8704" width="34" style="39" customWidth="1"/>
    <col min="8705" max="8705" width="29.33203125" style="39" customWidth="1"/>
    <col min="8706" max="8706" width="12" style="39" customWidth="1"/>
    <col min="8707" max="8958" width="11.5" style="39"/>
    <col min="8959" max="8959" width="18.83203125" style="39" customWidth="1"/>
    <col min="8960" max="8960" width="34" style="39" customWidth="1"/>
    <col min="8961" max="8961" width="29.33203125" style="39" customWidth="1"/>
    <col min="8962" max="8962" width="12" style="39" customWidth="1"/>
    <col min="8963" max="9214" width="11.5" style="39"/>
    <col min="9215" max="9215" width="18.83203125" style="39" customWidth="1"/>
    <col min="9216" max="9216" width="34" style="39" customWidth="1"/>
    <col min="9217" max="9217" width="29.33203125" style="39" customWidth="1"/>
    <col min="9218" max="9218" width="12" style="39" customWidth="1"/>
    <col min="9219" max="9470" width="11.5" style="39"/>
    <col min="9471" max="9471" width="18.83203125" style="39" customWidth="1"/>
    <col min="9472" max="9472" width="34" style="39" customWidth="1"/>
    <col min="9473" max="9473" width="29.33203125" style="39" customWidth="1"/>
    <col min="9474" max="9474" width="12" style="39" customWidth="1"/>
    <col min="9475" max="9726" width="11.5" style="39"/>
    <col min="9727" max="9727" width="18.83203125" style="39" customWidth="1"/>
    <col min="9728" max="9728" width="34" style="39" customWidth="1"/>
    <col min="9729" max="9729" width="29.33203125" style="39" customWidth="1"/>
    <col min="9730" max="9730" width="12" style="39" customWidth="1"/>
    <col min="9731" max="9982" width="11.5" style="39"/>
    <col min="9983" max="9983" width="18.83203125" style="39" customWidth="1"/>
    <col min="9984" max="9984" width="34" style="39" customWidth="1"/>
    <col min="9985" max="9985" width="29.33203125" style="39" customWidth="1"/>
    <col min="9986" max="9986" width="12" style="39" customWidth="1"/>
    <col min="9987" max="10238" width="11.5" style="39"/>
    <col min="10239" max="10239" width="18.83203125" style="39" customWidth="1"/>
    <col min="10240" max="10240" width="34" style="39" customWidth="1"/>
    <col min="10241" max="10241" width="29.33203125" style="39" customWidth="1"/>
    <col min="10242" max="10242" width="12" style="39" customWidth="1"/>
    <col min="10243" max="10494" width="11.5" style="39"/>
    <col min="10495" max="10495" width="18.83203125" style="39" customWidth="1"/>
    <col min="10496" max="10496" width="34" style="39" customWidth="1"/>
    <col min="10497" max="10497" width="29.33203125" style="39" customWidth="1"/>
    <col min="10498" max="10498" width="12" style="39" customWidth="1"/>
    <col min="10499" max="10750" width="11.5" style="39"/>
    <col min="10751" max="10751" width="18.83203125" style="39" customWidth="1"/>
    <col min="10752" max="10752" width="34" style="39" customWidth="1"/>
    <col min="10753" max="10753" width="29.33203125" style="39" customWidth="1"/>
    <col min="10754" max="10754" width="12" style="39" customWidth="1"/>
    <col min="10755" max="11006" width="11.5" style="39"/>
    <col min="11007" max="11007" width="18.83203125" style="39" customWidth="1"/>
    <col min="11008" max="11008" width="34" style="39" customWidth="1"/>
    <col min="11009" max="11009" width="29.33203125" style="39" customWidth="1"/>
    <col min="11010" max="11010" width="12" style="39" customWidth="1"/>
    <col min="11011" max="11262" width="11.5" style="39"/>
    <col min="11263" max="11263" width="18.83203125" style="39" customWidth="1"/>
    <col min="11264" max="11264" width="34" style="39" customWidth="1"/>
    <col min="11265" max="11265" width="29.33203125" style="39" customWidth="1"/>
    <col min="11266" max="11266" width="12" style="39" customWidth="1"/>
    <col min="11267" max="11518" width="11.5" style="39"/>
    <col min="11519" max="11519" width="18.83203125" style="39" customWidth="1"/>
    <col min="11520" max="11520" width="34" style="39" customWidth="1"/>
    <col min="11521" max="11521" width="29.33203125" style="39" customWidth="1"/>
    <col min="11522" max="11522" width="12" style="39" customWidth="1"/>
    <col min="11523" max="11774" width="11.5" style="39"/>
    <col min="11775" max="11775" width="18.83203125" style="39" customWidth="1"/>
    <col min="11776" max="11776" width="34" style="39" customWidth="1"/>
    <col min="11777" max="11777" width="29.33203125" style="39" customWidth="1"/>
    <col min="11778" max="11778" width="12" style="39" customWidth="1"/>
    <col min="11779" max="12030" width="11.5" style="39"/>
    <col min="12031" max="12031" width="18.83203125" style="39" customWidth="1"/>
    <col min="12032" max="12032" width="34" style="39" customWidth="1"/>
    <col min="12033" max="12033" width="29.33203125" style="39" customWidth="1"/>
    <col min="12034" max="12034" width="12" style="39" customWidth="1"/>
    <col min="12035" max="12286" width="11.5" style="39"/>
    <col min="12287" max="12287" width="18.83203125" style="39" customWidth="1"/>
    <col min="12288" max="12288" width="34" style="39" customWidth="1"/>
    <col min="12289" max="12289" width="29.33203125" style="39" customWidth="1"/>
    <col min="12290" max="12290" width="12" style="39" customWidth="1"/>
    <col min="12291" max="12542" width="11.5" style="39"/>
    <col min="12543" max="12543" width="18.83203125" style="39" customWidth="1"/>
    <col min="12544" max="12544" width="34" style="39" customWidth="1"/>
    <col min="12545" max="12545" width="29.33203125" style="39" customWidth="1"/>
    <col min="12546" max="12546" width="12" style="39" customWidth="1"/>
    <col min="12547" max="12798" width="11.5" style="39"/>
    <col min="12799" max="12799" width="18.83203125" style="39" customWidth="1"/>
    <col min="12800" max="12800" width="34" style="39" customWidth="1"/>
    <col min="12801" max="12801" width="29.33203125" style="39" customWidth="1"/>
    <col min="12802" max="12802" width="12" style="39" customWidth="1"/>
    <col min="12803" max="13054" width="11.5" style="39"/>
    <col min="13055" max="13055" width="18.83203125" style="39" customWidth="1"/>
    <col min="13056" max="13056" width="34" style="39" customWidth="1"/>
    <col min="13057" max="13057" width="29.33203125" style="39" customWidth="1"/>
    <col min="13058" max="13058" width="12" style="39" customWidth="1"/>
    <col min="13059" max="13310" width="11.5" style="39"/>
    <col min="13311" max="13311" width="18.83203125" style="39" customWidth="1"/>
    <col min="13312" max="13312" width="34" style="39" customWidth="1"/>
    <col min="13313" max="13313" width="29.33203125" style="39" customWidth="1"/>
    <col min="13314" max="13314" width="12" style="39" customWidth="1"/>
    <col min="13315" max="13566" width="11.5" style="39"/>
    <col min="13567" max="13567" width="18.83203125" style="39" customWidth="1"/>
    <col min="13568" max="13568" width="34" style="39" customWidth="1"/>
    <col min="13569" max="13569" width="29.33203125" style="39" customWidth="1"/>
    <col min="13570" max="13570" width="12" style="39" customWidth="1"/>
    <col min="13571" max="13822" width="11.5" style="39"/>
    <col min="13823" max="13823" width="18.83203125" style="39" customWidth="1"/>
    <col min="13824" max="13824" width="34" style="39" customWidth="1"/>
    <col min="13825" max="13825" width="29.33203125" style="39" customWidth="1"/>
    <col min="13826" max="13826" width="12" style="39" customWidth="1"/>
    <col min="13827" max="14078" width="11.5" style="39"/>
    <col min="14079" max="14079" width="18.83203125" style="39" customWidth="1"/>
    <col min="14080" max="14080" width="34" style="39" customWidth="1"/>
    <col min="14081" max="14081" width="29.33203125" style="39" customWidth="1"/>
    <col min="14082" max="14082" width="12" style="39" customWidth="1"/>
    <col min="14083" max="14334" width="11.5" style="39"/>
    <col min="14335" max="14335" width="18.83203125" style="39" customWidth="1"/>
    <col min="14336" max="14336" width="34" style="39" customWidth="1"/>
    <col min="14337" max="14337" width="29.33203125" style="39" customWidth="1"/>
    <col min="14338" max="14338" width="12" style="39" customWidth="1"/>
    <col min="14339" max="14590" width="11.5" style="39"/>
    <col min="14591" max="14591" width="18.83203125" style="39" customWidth="1"/>
    <col min="14592" max="14592" width="34" style="39" customWidth="1"/>
    <col min="14593" max="14593" width="29.33203125" style="39" customWidth="1"/>
    <col min="14594" max="14594" width="12" style="39" customWidth="1"/>
    <col min="14595" max="14846" width="11.5" style="39"/>
    <col min="14847" max="14847" width="18.83203125" style="39" customWidth="1"/>
    <col min="14848" max="14848" width="34" style="39" customWidth="1"/>
    <col min="14849" max="14849" width="29.33203125" style="39" customWidth="1"/>
    <col min="14850" max="14850" width="12" style="39" customWidth="1"/>
    <col min="14851" max="15102" width="11.5" style="39"/>
    <col min="15103" max="15103" width="18.83203125" style="39" customWidth="1"/>
    <col min="15104" max="15104" width="34" style="39" customWidth="1"/>
    <col min="15105" max="15105" width="29.33203125" style="39" customWidth="1"/>
    <col min="15106" max="15106" width="12" style="39" customWidth="1"/>
    <col min="15107" max="15358" width="11.5" style="39"/>
    <col min="15359" max="15359" width="18.83203125" style="39" customWidth="1"/>
    <col min="15360" max="15360" width="34" style="39" customWidth="1"/>
    <col min="15361" max="15361" width="29.33203125" style="39" customWidth="1"/>
    <col min="15362" max="15362" width="12" style="39" customWidth="1"/>
    <col min="15363" max="15614" width="11.5" style="39"/>
    <col min="15615" max="15615" width="18.83203125" style="39" customWidth="1"/>
    <col min="15616" max="15616" width="34" style="39" customWidth="1"/>
    <col min="15617" max="15617" width="29.33203125" style="39" customWidth="1"/>
    <col min="15618" max="15618" width="12" style="39" customWidth="1"/>
    <col min="15619" max="15870" width="11.5" style="39"/>
    <col min="15871" max="15871" width="18.83203125" style="39" customWidth="1"/>
    <col min="15872" max="15872" width="34" style="39" customWidth="1"/>
    <col min="15873" max="15873" width="29.33203125" style="39" customWidth="1"/>
    <col min="15874" max="15874" width="12" style="39" customWidth="1"/>
    <col min="15875" max="16126" width="11.5" style="39"/>
    <col min="16127" max="16127" width="18.83203125" style="39" customWidth="1"/>
    <col min="16128" max="16128" width="34" style="39" customWidth="1"/>
    <col min="16129" max="16129" width="29.33203125" style="39" customWidth="1"/>
    <col min="16130" max="16130" width="12" style="39" customWidth="1"/>
    <col min="16131" max="16384" width="11.5" style="39"/>
  </cols>
  <sheetData>
    <row r="1" spans="1:4" x14ac:dyDescent="0.15">
      <c r="A1" s="36"/>
      <c r="B1" s="37"/>
      <c r="C1" s="38" t="s">
        <v>41</v>
      </c>
      <c r="D1" s="36"/>
    </row>
    <row r="2" spans="1:4" x14ac:dyDescent="0.15">
      <c r="A2" s="36"/>
      <c r="B2" s="40" t="s">
        <v>42</v>
      </c>
      <c r="C2" s="38" t="s">
        <v>43</v>
      </c>
      <c r="D2" s="41">
        <f>+A16</f>
        <v>0.4</v>
      </c>
    </row>
    <row r="3" spans="1:4" x14ac:dyDescent="0.15">
      <c r="A3" s="36"/>
      <c r="B3" s="37"/>
      <c r="C3" s="38"/>
      <c r="D3" s="42" t="s">
        <v>44</v>
      </c>
    </row>
    <row r="4" spans="1:4" x14ac:dyDescent="0.15">
      <c r="A4" s="36"/>
      <c r="B4" s="37"/>
      <c r="C4" s="75" t="s">
        <v>0</v>
      </c>
      <c r="D4" s="76">
        <f>+'Fuentes tráfico'!F10</f>
        <v>67560</v>
      </c>
    </row>
    <row r="5" spans="1:4" x14ac:dyDescent="0.15">
      <c r="A5" s="36"/>
      <c r="B5" s="37">
        <v>0.2</v>
      </c>
      <c r="C5" s="75" t="s">
        <v>45</v>
      </c>
      <c r="D5" s="77">
        <f>+'Fuentes tráfico'!D10</f>
        <v>22008</v>
      </c>
    </row>
    <row r="6" spans="1:4" x14ac:dyDescent="0.15">
      <c r="A6" s="36"/>
      <c r="B6" s="37"/>
      <c r="C6" s="75" t="s">
        <v>1</v>
      </c>
      <c r="D6" s="78">
        <f>+'Fuentes tráfico'!G10</f>
        <v>8.7122557726465374E-3</v>
      </c>
    </row>
    <row r="7" spans="1:4" x14ac:dyDescent="0.15">
      <c r="A7" s="36"/>
      <c r="B7" s="37" t="s">
        <v>46</v>
      </c>
      <c r="C7" s="75" t="s">
        <v>47</v>
      </c>
      <c r="D7" s="79">
        <f>+'Fuentes tráfico'!H10</f>
        <v>588.6</v>
      </c>
    </row>
    <row r="8" spans="1:4" x14ac:dyDescent="0.15">
      <c r="A8" s="36"/>
      <c r="B8" s="37" t="s">
        <v>48</v>
      </c>
      <c r="C8" s="75" t="s">
        <v>49</v>
      </c>
      <c r="D8" s="80">
        <f>+'Fuentes tráfico'!I6</f>
        <v>179</v>
      </c>
    </row>
    <row r="9" spans="1:4" x14ac:dyDescent="0.15">
      <c r="A9" s="36"/>
      <c r="B9" s="37"/>
      <c r="C9" s="44"/>
      <c r="D9" s="45"/>
    </row>
    <row r="10" spans="1:4" x14ac:dyDescent="0.15">
      <c r="A10" s="36"/>
      <c r="B10" s="37"/>
      <c r="C10" s="75" t="s">
        <v>50</v>
      </c>
      <c r="D10" s="79">
        <f>+'Fuentes tráfico'!J10</f>
        <v>105359.4</v>
      </c>
    </row>
    <row r="11" spans="1:4" x14ac:dyDescent="0.15">
      <c r="A11" s="36"/>
      <c r="B11" s="46">
        <v>0.1</v>
      </c>
      <c r="C11" s="82" t="s">
        <v>51</v>
      </c>
      <c r="D11" s="83">
        <f>+D10*(1-$B$11)</f>
        <v>94823.459999999992</v>
      </c>
    </row>
    <row r="12" spans="1:4" x14ac:dyDescent="0.15">
      <c r="A12" s="36"/>
      <c r="B12" s="49">
        <v>0.03</v>
      </c>
      <c r="C12" s="47" t="s">
        <v>52</v>
      </c>
      <c r="D12" s="48">
        <f>+D11*$B$12</f>
        <v>2844.7037999999998</v>
      </c>
    </row>
    <row r="13" spans="1:4" x14ac:dyDescent="0.15">
      <c r="A13" s="36"/>
      <c r="B13" s="37"/>
      <c r="C13" s="50" t="s">
        <v>53</v>
      </c>
      <c r="D13" s="51">
        <f>+D11-D12</f>
        <v>91978.756199999989</v>
      </c>
    </row>
    <row r="14" spans="1:4" x14ac:dyDescent="0.15">
      <c r="A14" s="36"/>
      <c r="B14" s="37"/>
      <c r="C14" s="52"/>
      <c r="D14" s="36"/>
    </row>
    <row r="15" spans="1:4" x14ac:dyDescent="0.15">
      <c r="A15" s="36"/>
      <c r="B15" s="37"/>
      <c r="C15" s="53" t="s">
        <v>54</v>
      </c>
      <c r="D15" s="54"/>
    </row>
    <row r="16" spans="1:4" x14ac:dyDescent="0.15">
      <c r="A16" s="55">
        <v>0.4</v>
      </c>
      <c r="B16" s="56" t="s">
        <v>55</v>
      </c>
      <c r="C16" s="47" t="s">
        <v>56</v>
      </c>
      <c r="D16" s="57">
        <f>+D13*(1-$A$16)</f>
        <v>55187.253719999993</v>
      </c>
    </row>
    <row r="17" spans="1:4" x14ac:dyDescent="0.15">
      <c r="A17" s="58">
        <v>11</v>
      </c>
      <c r="B17" s="37" t="s">
        <v>57</v>
      </c>
      <c r="C17" s="47" t="s">
        <v>58</v>
      </c>
      <c r="D17" s="57">
        <f>+A17*D7</f>
        <v>6474.6</v>
      </c>
    </row>
    <row r="18" spans="1:4" x14ac:dyDescent="0.15">
      <c r="A18" s="58"/>
      <c r="B18" s="37" t="s">
        <v>59</v>
      </c>
      <c r="C18" s="47"/>
      <c r="D18" s="57"/>
    </row>
    <row r="19" spans="1:4" x14ac:dyDescent="0.15">
      <c r="A19" s="59">
        <f>70%*0.04%+30%*3.6%</f>
        <v>1.1080000000000001E-2</v>
      </c>
      <c r="B19" s="56" t="s">
        <v>87</v>
      </c>
      <c r="C19" s="47" t="s">
        <v>60</v>
      </c>
      <c r="D19" s="57">
        <f>+D10*A19</f>
        <v>1167.3821520000001</v>
      </c>
    </row>
    <row r="20" spans="1:4" x14ac:dyDescent="0.15">
      <c r="A20" s="36"/>
      <c r="B20" s="37"/>
      <c r="C20" s="50" t="s">
        <v>61</v>
      </c>
      <c r="D20" s="60">
        <f>+SUM(D16:D19)</f>
        <v>62829.23587199999</v>
      </c>
    </row>
    <row r="21" spans="1:4" x14ac:dyDescent="0.15">
      <c r="A21" s="36"/>
      <c r="B21" s="37"/>
      <c r="C21" s="52"/>
      <c r="D21" s="61"/>
    </row>
    <row r="22" spans="1:4" x14ac:dyDescent="0.15">
      <c r="A22" s="36"/>
      <c r="B22" s="37"/>
      <c r="C22" s="53" t="s">
        <v>62</v>
      </c>
      <c r="D22" s="62"/>
    </row>
    <row r="23" spans="1:4" x14ac:dyDescent="0.15">
      <c r="A23" s="36"/>
      <c r="B23" s="37" t="s">
        <v>63</v>
      </c>
      <c r="C23" s="47" t="s">
        <v>64</v>
      </c>
      <c r="D23" s="48">
        <v>3000</v>
      </c>
    </row>
    <row r="24" spans="1:4" x14ac:dyDescent="0.15">
      <c r="A24" s="63"/>
      <c r="B24" s="56" t="s">
        <v>65</v>
      </c>
      <c r="C24" s="75" t="str">
        <f>+C5</f>
        <v>Coste de tráfico anual calculado</v>
      </c>
      <c r="D24" s="81">
        <f>+D5</f>
        <v>22008</v>
      </c>
    </row>
    <row r="25" spans="1:4" x14ac:dyDescent="0.15">
      <c r="A25" s="63"/>
      <c r="B25" s="56"/>
      <c r="C25" s="43" t="s">
        <v>66</v>
      </c>
      <c r="D25" s="64">
        <f>1200*12*1.2</f>
        <v>17280</v>
      </c>
    </row>
    <row r="26" spans="1:4" x14ac:dyDescent="0.15">
      <c r="A26" s="36"/>
      <c r="B26" s="37" t="s">
        <v>67</v>
      </c>
      <c r="C26" s="47" t="s">
        <v>68</v>
      </c>
      <c r="D26" s="48"/>
    </row>
    <row r="27" spans="1:4" x14ac:dyDescent="0.15">
      <c r="A27" s="36"/>
      <c r="B27" s="37" t="s">
        <v>69</v>
      </c>
      <c r="C27" s="47" t="s">
        <v>70</v>
      </c>
      <c r="D27" s="48">
        <v>3000</v>
      </c>
    </row>
    <row r="28" spans="1:4" x14ac:dyDescent="0.15">
      <c r="A28" s="36"/>
      <c r="B28" s="37" t="s">
        <v>71</v>
      </c>
      <c r="C28" s="47" t="s">
        <v>72</v>
      </c>
      <c r="D28" s="48">
        <v>400</v>
      </c>
    </row>
    <row r="29" spans="1:4" x14ac:dyDescent="0.15">
      <c r="A29" s="36"/>
      <c r="B29" s="37" t="s">
        <v>73</v>
      </c>
      <c r="C29" s="47" t="s">
        <v>74</v>
      </c>
      <c r="D29" s="48"/>
    </row>
    <row r="30" spans="1:4" x14ac:dyDescent="0.15">
      <c r="A30" s="36"/>
      <c r="B30" s="37"/>
      <c r="C30" s="50" t="s">
        <v>75</v>
      </c>
      <c r="D30" s="51">
        <f>+SUM(D22:D29)</f>
        <v>45688</v>
      </c>
    </row>
    <row r="31" spans="1:4" x14ac:dyDescent="0.15">
      <c r="A31" s="36"/>
      <c r="B31" s="37"/>
      <c r="C31" s="44"/>
      <c r="D31" s="45"/>
    </row>
    <row r="32" spans="1:4" x14ac:dyDescent="0.15">
      <c r="A32" s="36"/>
      <c r="B32" s="37"/>
      <c r="C32" s="50" t="s">
        <v>76</v>
      </c>
      <c r="D32" s="51">
        <f>+D30+D20</f>
        <v>108517.23587199999</v>
      </c>
    </row>
    <row r="33" spans="1:4" x14ac:dyDescent="0.15">
      <c r="A33" s="36"/>
      <c r="B33" s="37"/>
      <c r="C33" s="50" t="s">
        <v>77</v>
      </c>
      <c r="D33" s="84">
        <f>+D13-D32</f>
        <v>-16538.479672000001</v>
      </c>
    </row>
    <row r="34" spans="1:4" x14ac:dyDescent="0.15">
      <c r="A34" s="36"/>
      <c r="B34" s="37"/>
      <c r="C34" s="38"/>
      <c r="D34" s="36"/>
    </row>
    <row r="35" spans="1:4" x14ac:dyDescent="0.15">
      <c r="A35" s="36"/>
      <c r="B35" s="37"/>
      <c r="C35" s="38"/>
      <c r="D35" s="36"/>
    </row>
    <row r="36" spans="1:4" x14ac:dyDescent="0.15">
      <c r="A36" s="36"/>
      <c r="B36" s="37"/>
      <c r="C36" s="38"/>
      <c r="D36" s="36"/>
    </row>
    <row r="37" spans="1:4" x14ac:dyDescent="0.15">
      <c r="A37" s="36"/>
      <c r="B37" s="37"/>
      <c r="C37" s="38"/>
      <c r="D37" s="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Video revisar todo</vt:lpstr>
      <vt:lpstr>Web proyecto</vt:lpstr>
      <vt:lpstr>Buyer Persona</vt:lpstr>
      <vt:lpstr>Fuentes tráfico</vt:lpstr>
      <vt:lpstr>Objetivos</vt:lpstr>
      <vt:lpstr>Base de datos</vt:lpstr>
      <vt:lpstr>SEO</vt:lpstr>
      <vt:lpstr>Cuenta explotacion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Philips</dc:creator>
  <cp:lastModifiedBy>Microsoft Office User</cp:lastModifiedBy>
  <dcterms:created xsi:type="dcterms:W3CDTF">2017-03-09T20:48:58Z</dcterms:created>
  <dcterms:modified xsi:type="dcterms:W3CDTF">2021-05-12T17:37:45Z</dcterms:modified>
</cp:coreProperties>
</file>